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rtaalcnv-my.sharepoint.com/personal/r_slootweg_cnv_nl/Documents/"/>
    </mc:Choice>
  </mc:AlternateContent>
  <xr:revisionPtr revIDLastSave="275" documentId="13_ncr:1_{41C1DC00-F000-4C22-8900-B3C52EC53253}" xr6:coauthVersionLast="47" xr6:coauthVersionMax="47" xr10:uidLastSave="{C13848CD-37C4-49BB-9338-63387DC56E75}"/>
  <bookViews>
    <workbookView xWindow="-96" yWindow="-96" windowWidth="23232" windowHeight="12552" xr2:uid="{9B6EE71D-A5E9-4399-AA50-B27ED1EFDE73}"/>
  </bookViews>
  <sheets>
    <sheet name="Tool" sheetId="1" r:id="rId1"/>
    <sheet name="Achtergrond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2" l="1"/>
  <c r="L10" i="2" s="1"/>
  <c r="R2" i="2" l="1"/>
  <c r="N10" i="2"/>
  <c r="R10" i="2" s="1" a="1"/>
  <c r="R10" i="2" s="1"/>
  <c r="R3" i="2"/>
  <c r="R5" i="2"/>
  <c r="R4" i="2"/>
  <c r="N3" i="2"/>
  <c r="P10" i="2" l="1" a="1"/>
  <c r="P10" i="2" s="1"/>
  <c r="G7" i="1" s="1"/>
  <c r="G10" i="1" l="1"/>
  <c r="G13" i="1" s="1"/>
  <c r="G16" i="1" l="1"/>
  <c r="G1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<sst xmlns="http://schemas.openxmlformats.org/spreadsheetml/2006/main" count="35" uniqueCount="32">
  <si>
    <t>Belastingschijven</t>
  </si>
  <si>
    <t>Uurloon</t>
  </si>
  <si>
    <t>AHK</t>
  </si>
  <si>
    <t>AK</t>
  </si>
  <si>
    <t>Netto-loon (oud)</t>
  </si>
  <si>
    <t>Netto-loon (nieuw)</t>
  </si>
  <si>
    <t>Zorguren per week</t>
  </si>
  <si>
    <t>Jaarinkomen</t>
  </si>
  <si>
    <t>Jaarinkomen (nieuw)</t>
  </si>
  <si>
    <t>Werkuren per week</t>
  </si>
  <si>
    <t>Geslacht</t>
  </si>
  <si>
    <t>Vrouw</t>
  </si>
  <si>
    <t>Uren</t>
  </si>
  <si>
    <t>Zorguren</t>
  </si>
  <si>
    <t>Brutosalaris per maand</t>
  </si>
  <si>
    <t>Overheid</t>
  </si>
  <si>
    <t>Bedrijfsleven</t>
  </si>
  <si>
    <t>Werkgever</t>
  </si>
  <si>
    <t>Man</t>
  </si>
  <si>
    <t>Netto maandinkomen</t>
  </si>
  <si>
    <t>Verschil per jaar</t>
  </si>
  <si>
    <t>Verschil per maand</t>
  </si>
  <si>
    <t>Verschil per week</t>
  </si>
  <si>
    <t>Bruto maandsalaris</t>
  </si>
  <si>
    <t>Netto maandinkomen potentieel</t>
  </si>
  <si>
    <t>Rekentool werk-/zorgtaken</t>
  </si>
  <si>
    <t>Je gegevens</t>
  </si>
  <si>
    <t>Je loonstrook</t>
  </si>
  <si>
    <t>Genderidentiteit</t>
  </si>
  <si>
    <t>Non-binair</t>
  </si>
  <si>
    <t>Overig</t>
  </si>
  <si>
    <t>Zeg ik liever niet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</si>
</sst>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€&quot;\ 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71548"/>
      <name val="Aptos Narrow"/>
      <family val="2"/>
      <scheme val="minor"/>
    </font>
    <font>
      <b/>
      <u/>
      <sz val="28"/>
      <color rgb="FF371548"/>
      <name val="Graphik Semibold"/>
      <family val="2"/>
    </font>
    <font>
      <sz val="11"/>
      <color rgb="FF371548"/>
      <name val="Aptos Narrow"/>
      <family val="2"/>
      <scheme val="minor"/>
    </font>
    <font>
      <b/>
      <sz val="22"/>
      <color rgb="FF371548"/>
      <name val="Aptos Narrow"/>
      <family val="2"/>
      <scheme val="minor"/>
    </font>
    <font>
      <b/>
      <sz val="22"/>
      <color rgb="FF371548"/>
      <name val="Graphik Semibold"/>
      <family val="2"/>
    </font>
    <font>
      <b/>
      <sz val="11"/>
      <color rgb="FF371548"/>
      <name val="Graphik Regular"/>
      <family val="2"/>
    </font>
    <font>
      <sz val="11"/>
      <color rgb="FF371548"/>
      <name val="Graphik Regular"/>
      <family val="2"/>
    </font>
  </fonts>
  <fills count="3">
    <fill>
      <patternFill patternType="none"/>
    </fill>
    <fill>
      <patternFill patternType="gray125"/>
    </fill>
    <fill>
      <patternFill patternType="solid">
        <fgColor rgb="FFF3EDF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44" fontId="0" fillId="0" borderId="0" xfId="1" applyFont="1"/>
    <xf numFmtId="9" fontId="0" fillId="0" borderId="0" xfId="2" applyFont="1"/>
    <xf numFmtId="44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/>
    <xf numFmtId="0" fontId="5" fillId="0" borderId="0" xfId="0" applyFont="1" applyBorder="1"/>
    <xf numFmtId="0" fontId="3" fillId="0" borderId="0" xfId="0" applyFont="1" applyBorder="1"/>
    <xf numFmtId="0" fontId="8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Protection="1"/>
    <xf numFmtId="165" fontId="9" fillId="2" borderId="0" xfId="1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Protection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9" fillId="2" borderId="0" xfId="0" applyFont="1" applyFill="1" applyBorder="1" applyAlignment="1" applyProtection="1">
      <alignment horizontal="center"/>
    </xf>
    <xf numFmtId="165" fontId="9" fillId="2" borderId="0" xfId="1" applyNumberFormat="1" applyFont="1" applyFill="1" applyBorder="1" applyAlignment="1" applyProtection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3EDF2"/>
      <color rgb="FF3715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3C40-883A-4818-9B00-B3B4912AF2D4}">
  <sheetPr>
    <pageSetUpPr autoPageBreaks="0"/>
  </sheetPr>
  <dimension ref="A1:I29"/>
  <sheetViews>
    <sheetView showGridLines="0" tabSelected="1" zoomScaleNormal="100" workbookViewId="0">
      <selection activeCell="C7" sqref="C7"/>
    </sheetView>
  </sheetViews>
  <sheetFormatPr defaultRowHeight="14.4" x14ac:dyDescent="0.55000000000000004"/>
  <cols>
    <col min="1" max="1" width="6" customWidth="1"/>
    <col min="2" max="2" width="22.41796875" customWidth="1"/>
    <col min="3" max="3" width="20.83984375" customWidth="1"/>
    <col min="4" max="4" width="23.15625" customWidth="1"/>
    <col min="5" max="5" width="28.41796875" customWidth="1"/>
    <col min="6" max="6" width="25" customWidth="1"/>
    <col min="7" max="7" width="33.26171875" bestFit="1" customWidth="1"/>
    <col min="8" max="8" width="25.83984375" bestFit="1" customWidth="1"/>
    <col min="9" max="9" width="11.26171875" bestFit="1" customWidth="1"/>
    <col min="10" max="10" width="15.41796875" bestFit="1" customWidth="1"/>
    <col min="12" max="12" width="17.41796875" bestFit="1" customWidth="1"/>
    <col min="13" max="13" width="18.15625" bestFit="1" customWidth="1"/>
    <col min="14" max="14" width="10.83984375" bestFit="1" customWidth="1"/>
    <col min="15" max="15" width="15" bestFit="1" customWidth="1"/>
    <col min="16" max="16" width="14.41796875" customWidth="1"/>
    <col min="17" max="17" width="16.83984375" bestFit="1" customWidth="1"/>
    <col min="18" max="18" width="17.41796875" bestFit="1" customWidth="1"/>
  </cols>
  <sheetData>
    <row r="1" spans="1:9" s="1" customFormat="1" x14ac:dyDescent="0.55000000000000004">
      <c r="A1" s="7"/>
      <c r="B1" s="7"/>
      <c r="C1" s="7"/>
      <c r="D1" s="8" t="s">
        <v>25</v>
      </c>
      <c r="E1" s="8"/>
      <c r="F1" s="8"/>
      <c r="G1" s="7"/>
      <c r="H1" s="7"/>
    </row>
    <row r="2" spans="1:9" x14ac:dyDescent="0.55000000000000004">
      <c r="A2" s="9"/>
      <c r="B2" s="9"/>
      <c r="C2" s="9"/>
      <c r="D2" s="8"/>
      <c r="E2" s="8"/>
      <c r="F2" s="8"/>
      <c r="G2" s="9"/>
      <c r="H2" s="9"/>
    </row>
    <row r="3" spans="1:9" x14ac:dyDescent="0.55000000000000004">
      <c r="A3" s="9"/>
      <c r="B3" s="9"/>
      <c r="C3" s="9"/>
      <c r="D3" s="8"/>
      <c r="E3" s="8"/>
      <c r="F3" s="8"/>
      <c r="G3" s="9"/>
      <c r="H3" s="9"/>
    </row>
    <row r="4" spans="1:9" ht="29.1" thickBot="1" x14ac:dyDescent="1.1499999999999999">
      <c r="A4" s="7"/>
      <c r="B4" s="7"/>
      <c r="C4" s="7"/>
      <c r="D4" s="7"/>
      <c r="E4" s="7"/>
      <c r="F4" s="7"/>
      <c r="G4" s="10"/>
      <c r="H4" s="7"/>
      <c r="I4" s="1"/>
    </row>
    <row r="5" spans="1:9" ht="33" thickBot="1" x14ac:dyDescent="1.4">
      <c r="A5" s="9"/>
      <c r="B5" s="18" t="s">
        <v>26</v>
      </c>
      <c r="C5" s="19"/>
      <c r="D5" s="20"/>
      <c r="E5" s="9"/>
      <c r="F5" s="18" t="s">
        <v>27</v>
      </c>
      <c r="G5" s="19"/>
      <c r="H5" s="20"/>
    </row>
    <row r="6" spans="1:9" ht="16.2" x14ac:dyDescent="0.65">
      <c r="A6" s="9"/>
      <c r="B6" s="11"/>
      <c r="C6" s="13" t="s">
        <v>28</v>
      </c>
      <c r="D6" s="12"/>
      <c r="E6" s="9"/>
      <c r="F6" s="11"/>
      <c r="G6" s="13" t="s">
        <v>19</v>
      </c>
      <c r="H6" s="11"/>
    </row>
    <row r="7" spans="1:9" ht="16.2" x14ac:dyDescent="0.65">
      <c r="A7" s="9"/>
      <c r="B7" s="11"/>
      <c r="C7" s="14" t="s">
        <v>11</v>
      </c>
      <c r="D7" s="11"/>
      <c r="E7" s="9"/>
      <c r="F7" s="11"/>
      <c r="G7" s="21">
        <f>MROUND(Achtergrond!P10/12,10)</f>
        <v>1920</v>
      </c>
      <c r="H7" s="11"/>
    </row>
    <row r="8" spans="1:9" ht="16.2" x14ac:dyDescent="0.65">
      <c r="A8" s="9"/>
      <c r="B8" s="11"/>
      <c r="C8" s="15"/>
      <c r="D8" s="11"/>
      <c r="E8" s="9"/>
      <c r="F8" s="11"/>
      <c r="G8" s="15"/>
      <c r="H8" s="11"/>
    </row>
    <row r="9" spans="1:9" ht="16.2" x14ac:dyDescent="0.65">
      <c r="A9" s="9"/>
      <c r="B9" s="11"/>
      <c r="C9" s="13" t="s">
        <v>17</v>
      </c>
      <c r="D9" s="11"/>
      <c r="E9" s="9"/>
      <c r="F9" s="11"/>
      <c r="G9" s="13" t="s">
        <v>24</v>
      </c>
      <c r="H9" s="11"/>
    </row>
    <row r="10" spans="1:9" ht="16.2" x14ac:dyDescent="0.65">
      <c r="A10" s="9"/>
      <c r="B10" s="11"/>
      <c r="C10" s="14" t="s">
        <v>16</v>
      </c>
      <c r="D10" s="11"/>
      <c r="E10" s="9"/>
      <c r="F10" s="11"/>
      <c r="G10" s="21">
        <f>MROUND(Achtergrond!R10/12,10)</f>
        <v>3080</v>
      </c>
      <c r="H10" s="11"/>
    </row>
    <row r="11" spans="1:9" ht="16.2" x14ac:dyDescent="0.65">
      <c r="A11" s="9"/>
      <c r="B11" s="11"/>
      <c r="C11" s="15"/>
      <c r="D11" s="11"/>
      <c r="E11" s="9"/>
      <c r="F11" s="11"/>
      <c r="G11" s="15"/>
      <c r="H11" s="11"/>
    </row>
    <row r="12" spans="1:9" ht="16.2" x14ac:dyDescent="0.65">
      <c r="A12" s="9"/>
      <c r="B12" s="11"/>
      <c r="C12" s="13" t="s">
        <v>23</v>
      </c>
      <c r="D12" s="11"/>
      <c r="E12" s="9"/>
      <c r="F12" s="11"/>
      <c r="G12" s="13" t="s">
        <v>20</v>
      </c>
      <c r="H12" s="11"/>
    </row>
    <row r="13" spans="1:9" ht="16.2" x14ac:dyDescent="0.65">
      <c r="A13" s="9"/>
      <c r="B13" s="11"/>
      <c r="C13" s="16">
        <v>2000</v>
      </c>
      <c r="D13" s="11"/>
      <c r="E13" s="9"/>
      <c r="F13" s="11"/>
      <c r="G13" s="22">
        <f>(G10-G7)*12</f>
        <v>13920</v>
      </c>
      <c r="H13" s="11"/>
    </row>
    <row r="14" spans="1:9" ht="16.2" x14ac:dyDescent="0.65">
      <c r="A14" s="9"/>
      <c r="B14" s="11"/>
      <c r="C14" s="15"/>
      <c r="D14" s="11"/>
      <c r="E14" s="9"/>
      <c r="F14" s="11"/>
      <c r="G14" s="15"/>
      <c r="H14" s="11"/>
    </row>
    <row r="15" spans="1:9" ht="16.2" x14ac:dyDescent="0.65">
      <c r="A15" s="9"/>
      <c r="B15" s="11"/>
      <c r="C15" s="13" t="s">
        <v>9</v>
      </c>
      <c r="D15" s="11"/>
      <c r="E15" s="9"/>
      <c r="F15" s="11"/>
      <c r="G15" s="13" t="s">
        <v>21</v>
      </c>
      <c r="H15" s="11"/>
    </row>
    <row r="16" spans="1:9" ht="16.2" x14ac:dyDescent="0.65">
      <c r="A16" s="9"/>
      <c r="B16" s="11"/>
      <c r="C16" s="14">
        <v>24</v>
      </c>
      <c r="D16" s="11"/>
      <c r="E16" s="9"/>
      <c r="F16" s="11"/>
      <c r="G16" s="22">
        <f>G13/12</f>
        <v>1160</v>
      </c>
      <c r="H16" s="11"/>
    </row>
    <row r="17" spans="1:8" ht="16.2" x14ac:dyDescent="0.65">
      <c r="A17" s="9"/>
      <c r="B17" s="11"/>
      <c r="C17" s="17"/>
      <c r="D17" s="11"/>
      <c r="E17" s="9"/>
      <c r="F17" s="11"/>
      <c r="G17" s="17"/>
      <c r="H17" s="11"/>
    </row>
    <row r="18" spans="1:8" ht="16.2" x14ac:dyDescent="0.65">
      <c r="A18" s="9"/>
      <c r="B18" s="11"/>
      <c r="C18" s="13" t="s">
        <v>6</v>
      </c>
      <c r="D18" s="11"/>
      <c r="E18" s="9"/>
      <c r="F18" s="11"/>
      <c r="G18" s="13" t="s">
        <v>22</v>
      </c>
      <c r="H18" s="11"/>
    </row>
    <row r="19" spans="1:8" ht="16.2" x14ac:dyDescent="0.65">
      <c r="A19" s="9"/>
      <c r="B19" s="11"/>
      <c r="C19" s="14">
        <v>16</v>
      </c>
      <c r="D19" s="11"/>
      <c r="E19" s="9"/>
      <c r="F19" s="11"/>
      <c r="G19" s="22">
        <f>G13/52</f>
        <v>267.69230769230768</v>
      </c>
      <c r="H19" s="11"/>
    </row>
    <row r="21" spans="1:8" x14ac:dyDescent="0.55000000000000004">
      <c r="A21" s="1"/>
    </row>
    <row r="22" spans="1:8" x14ac:dyDescent="0.55000000000000004">
      <c r="A22" s="1"/>
    </row>
    <row r="23" spans="1:8" x14ac:dyDescent="0.55000000000000004">
      <c r="A23" s="1"/>
    </row>
    <row r="28" spans="1:8" x14ac:dyDescent="0.55000000000000004">
      <c r="A28" s="1"/>
    </row>
    <row r="29" spans="1:8" x14ac:dyDescent="0.55000000000000004">
      <c r="B29" s="1"/>
    </row>
  </sheetData>
  <sheetProtection sheet="1" selectLockedCells="1"/>
  <mergeCells count="3">
    <mergeCell ref="B5:D5"/>
    <mergeCell ref="F5:H5"/>
    <mergeCell ref="D1:F3"/>
  </mergeCells>
  <dataValidations count="3">
    <dataValidation type="whole" allowBlank="1" showInputMessage="1" showErrorMessage="1" promptTitle="Brutosalaris" prompt="Vul hier je bruto maandsalaris in." sqref="C13" xr:uid="{742ACFB8-704A-4806-9C9E-2AA23CEBAE0A}">
      <formula1>0</formula1>
      <formula2>15000</formula2>
    </dataValidation>
    <dataValidation type="whole" allowBlank="1" showInputMessage="1" showErrorMessage="1" promptTitle="Werkuren" prompt="Vul hier je werkuren in (volgens het contract met je werkgever)." sqref="C16" xr:uid="{BE76FFFD-8526-4EFC-B92B-77868B60D86B}">
      <formula1>0</formula1>
      <formula2>40</formula2>
    </dataValidation>
    <dataValidation type="whole" allowBlank="1" showInputMessage="1" showErrorMessage="1" promptTitle="Zorguren" prompt="Vul hier in hoeveel uren je besteedt aan zorgtaken (en je daardoor niet betaalt werkt)." sqref="C19" xr:uid="{18A7F208-56E6-49CF-BDC2-A26B9F84D15A}">
      <formula1>-40</formula1>
      <formula2>40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Genderidentiteit" prompt="Gender. Vul hier je genderidentiteit in." xr:uid="{476F6DD6-79A5-466F-8E5D-F24C1F5CA501}">
          <x14:formula1>
            <xm:f>Achtergrond!$A$2:$A$6</xm:f>
          </x14:formula1>
          <xm:sqref>C7</xm:sqref>
        </x14:dataValidation>
        <x14:dataValidation type="list" allowBlank="1" showInputMessage="1" showErrorMessage="1" promptTitle="Werkgever" prompt="Vul hier in of je werkt voor de overheid of het bedrijfsleven." xr:uid="{F16A007D-9595-4358-AE37-9E7B2E7CAC67}">
          <x14:formula1>
            <xm:f>Achtergrond!$A$9:$A$10</xm:f>
          </x14:formula1>
          <xm:sqref>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C389B-6ABD-4BE8-9716-58D718927413}">
  <dimension ref="A1:R21"/>
  <sheetViews>
    <sheetView workbookViewId="0">
      <selection activeCell="R11" sqref="R11"/>
    </sheetView>
  </sheetViews>
  <sheetFormatPr defaultRowHeight="14.4" x14ac:dyDescent="0.55000000000000004"/>
  <cols>
    <col min="10" max="10" width="14.83984375" bestFit="1" customWidth="1"/>
    <col min="14" max="14" width="17.26171875" bestFit="1" customWidth="1"/>
    <col min="16" max="16" width="13.9453125" bestFit="1" customWidth="1"/>
    <col min="17" max="17" width="9.26171875" bestFit="1" customWidth="1"/>
    <col min="18" max="18" width="10.83984375" bestFit="1" customWidth="1"/>
  </cols>
  <sheetData>
    <row r="1" spans="1:18" x14ac:dyDescent="0.55000000000000004">
      <c r="A1" t="s">
        <v>10</v>
      </c>
      <c r="C1" t="s">
        <v>12</v>
      </c>
      <c r="E1" t="s">
        <v>13</v>
      </c>
      <c r="G1" t="s">
        <v>14</v>
      </c>
      <c r="J1" s="1" t="s">
        <v>0</v>
      </c>
      <c r="K1" s="1"/>
      <c r="L1" s="1"/>
      <c r="M1" s="1" t="s">
        <v>2</v>
      </c>
      <c r="N1" s="1"/>
      <c r="O1" s="1"/>
      <c r="P1" s="1"/>
      <c r="Q1" s="1" t="s">
        <v>3</v>
      </c>
      <c r="R1" s="1"/>
    </row>
    <row r="2" spans="1:18" x14ac:dyDescent="0.55000000000000004">
      <c r="A2" t="s">
        <v>18</v>
      </c>
      <c r="C2">
        <v>0</v>
      </c>
      <c r="E2">
        <v>0</v>
      </c>
      <c r="G2">
        <v>500</v>
      </c>
      <c r="J2" s="6">
        <v>38441</v>
      </c>
      <c r="K2" s="3">
        <v>0.35820000000000002</v>
      </c>
      <c r="M2" s="6">
        <v>28408</v>
      </c>
      <c r="N2" s="6">
        <v>3068</v>
      </c>
      <c r="Q2" s="6">
        <v>12169</v>
      </c>
      <c r="R2" s="5">
        <f>0.08053*Achtergrond!J10</f>
        <v>1932.72</v>
      </c>
    </row>
    <row r="3" spans="1:18" x14ac:dyDescent="0.55000000000000004">
      <c r="A3" t="s">
        <v>11</v>
      </c>
      <c r="C3">
        <v>4</v>
      </c>
      <c r="E3">
        <v>4</v>
      </c>
      <c r="G3">
        <v>1000</v>
      </c>
      <c r="J3" s="6">
        <v>76817</v>
      </c>
      <c r="K3" s="3">
        <v>0.37480000000000002</v>
      </c>
      <c r="M3" s="6">
        <v>76817</v>
      </c>
      <c r="N3" s="5">
        <f>N2-0.06337*(Achtergrond!J10-M2)</f>
        <v>3347.3349600000001</v>
      </c>
      <c r="Q3" s="6">
        <v>26288</v>
      </c>
      <c r="R3" s="5">
        <f>980+0.3003*(Achtergrond!J10-Q2)</f>
        <v>4532.8492999999999</v>
      </c>
    </row>
    <row r="4" spans="1:18" x14ac:dyDescent="0.55000000000000004">
      <c r="A4" t="s">
        <v>29</v>
      </c>
      <c r="C4">
        <v>8</v>
      </c>
      <c r="E4">
        <v>8</v>
      </c>
      <c r="G4">
        <v>1500</v>
      </c>
      <c r="K4" s="3">
        <v>0.495</v>
      </c>
      <c r="N4" s="2">
        <v>0</v>
      </c>
      <c r="Q4" s="6">
        <v>43071</v>
      </c>
      <c r="R4" s="5">
        <f>5220+0.02258*(Achtergrond!J10-Q3)</f>
        <v>5168.3369599999996</v>
      </c>
    </row>
    <row r="5" spans="1:18" x14ac:dyDescent="0.55000000000000004">
      <c r="A5" t="s">
        <v>30</v>
      </c>
      <c r="C5">
        <v>12</v>
      </c>
      <c r="E5">
        <v>12</v>
      </c>
      <c r="G5">
        <v>2000</v>
      </c>
      <c r="Q5" s="6">
        <v>129078</v>
      </c>
      <c r="R5" s="5">
        <f>5599-0.0651*(Achtergrond!J10-Q4)</f>
        <v>6840.5221000000001</v>
      </c>
    </row>
    <row r="6" spans="1:18" x14ac:dyDescent="0.55000000000000004">
      <c r="A6" t="s">
        <v>31</v>
      </c>
      <c r="C6">
        <v>16</v>
      </c>
      <c r="E6">
        <v>16</v>
      </c>
      <c r="G6">
        <v>2500</v>
      </c>
      <c r="R6" s="6">
        <v>0</v>
      </c>
    </row>
    <row r="7" spans="1:18" x14ac:dyDescent="0.55000000000000004">
      <c r="C7">
        <v>20</v>
      </c>
      <c r="E7">
        <v>20</v>
      </c>
      <c r="G7">
        <v>3000</v>
      </c>
    </row>
    <row r="8" spans="1:18" x14ac:dyDescent="0.55000000000000004">
      <c r="A8" t="s">
        <v>17</v>
      </c>
      <c r="C8">
        <v>24</v>
      </c>
      <c r="E8">
        <v>24</v>
      </c>
      <c r="G8">
        <v>3500</v>
      </c>
    </row>
    <row r="9" spans="1:18" x14ac:dyDescent="0.55000000000000004">
      <c r="A9" t="s">
        <v>16</v>
      </c>
      <c r="C9">
        <v>28</v>
      </c>
      <c r="E9">
        <v>28</v>
      </c>
      <c r="G9">
        <v>4000</v>
      </c>
      <c r="J9" s="1" t="s">
        <v>7</v>
      </c>
      <c r="L9" s="1" t="s">
        <v>1</v>
      </c>
      <c r="N9" s="1" t="s">
        <v>8</v>
      </c>
      <c r="P9" s="1" t="s">
        <v>4</v>
      </c>
      <c r="R9" s="1" t="s">
        <v>5</v>
      </c>
    </row>
    <row r="10" spans="1:18" x14ac:dyDescent="0.55000000000000004">
      <c r="A10" t="s">
        <v>15</v>
      </c>
      <c r="C10">
        <v>32</v>
      </c>
      <c r="E10">
        <v>32</v>
      </c>
      <c r="G10">
        <v>4500</v>
      </c>
      <c r="J10" s="2">
        <f>Tool!C13*12</f>
        <v>24000</v>
      </c>
      <c r="L10" s="2">
        <f>J10/Tool!C16/52</f>
        <v>19.23076923076923</v>
      </c>
      <c r="N10" s="4">
        <f>J10+(L10*Tool!C19*52)</f>
        <v>40000</v>
      </c>
      <c r="P10" s="4" cm="1">
        <f t="array" ref="P10">J10-_xlfn.IFS(J10&lt;Achtergrond!J2,J10*Achtergrond!K2,J10&lt;Achtergrond!J3,Achtergrond!J2*Achtergrond!K2+(J10-Achtergrond!J2)*Achtergrond!K3,J10&gt;=Achtergrond!J3,(Achtergrond!J2*Achtergrond!K2+(Achtergrond!J3-Achtergrond!J2)*Achtergrond!K3+(J10-Achtergrond!J3)*Achtergrond!K4))+_xlfn.IFS(J10&lt;Achtergrond!Q2,Achtergrond!R2,J10&lt;Achtergrond!Q3,Achtergrond!R3,J10&lt;Achtergrond!Q4,Achtergrond!R4,J10&lt;Achtergrond!Q5,Achtergrond!R5,J10&gt;=Achtergrond!Q5,Achtergrond!R6)+_xlfn.IFS(J10&lt;Achtergrond!M2,Achtergrond!N2,J10&lt;Achtergrond!M3,Achtergrond!N3,J10&gt;=Achtergrond!M3,Achtergrond!N4)</f>
        <v>23004.049299999999</v>
      </c>
      <c r="R10" s="4" cm="1">
        <f t="array" ref="R10">N10*_xlfn.IFS(AND(Tool!C7="Man",Tool!C10="Overheid"),0.982,AND(Tool!C7="Man",Tool!C10="Bedrijfsleven"),0.931,AND(Tool!C7="Vrouw",Tool!C10="Overheid"),1.018,AND(Tool!C7="Vrouw",Tool!C10="Bedrijfsleven"),1.069,OR(Tool!C7=Achtergrond!A4,Tool!C7=Achtergrond!A5,Tool!C7=Achtergrond!A6),1)-_xlfn.IFS(N10&lt;Achtergrond!J2,N10*Achtergrond!K2,N10&lt;Achtergrond!J3,Achtergrond!J2*Achtergrond!K2+(N10-Achtergrond!J2)*Achtergrond!K3,N10&gt;=Achtergrond!J3,(Achtergrond!J2*Achtergrond!K2+(Achtergrond!J3-Achtergrond!J2)*Achtergrond!K3+(N10-Achtergrond!J3)*Achtergrond!K4))+_xlfn.IFS(N10&lt;Achtergrond!Q2,Achtergrond!R2,N10&lt;Achtergrond!Q3,Achtergrond!R3,N10&lt;Achtergrond!Q4,Achtergrond!R4,N10&lt;Achtergrond!Q5,Achtergrond!R5,N10&gt;=Achtergrond!Q5,Achtergrond!R6)+_xlfn.IFS(N10&lt;Achtergrond!M2,Achtergrond!N2,N10&lt;Achtergrond!M3,Achtergrond!N3,N10&gt;=Achtergrond!M3,Achtergrond!N4)</f>
        <v>36921.792519999995</v>
      </c>
    </row>
    <row r="11" spans="1:18" x14ac:dyDescent="0.55000000000000004">
      <c r="C11">
        <v>36</v>
      </c>
      <c r="E11">
        <v>36</v>
      </c>
      <c r="G11">
        <v>5000</v>
      </c>
    </row>
    <row r="12" spans="1:18" x14ac:dyDescent="0.55000000000000004">
      <c r="C12">
        <v>40</v>
      </c>
      <c r="E12">
        <v>40</v>
      </c>
      <c r="G12">
        <v>5500</v>
      </c>
    </row>
    <row r="13" spans="1:18" x14ac:dyDescent="0.55000000000000004">
      <c r="G13">
        <v>6000</v>
      </c>
    </row>
    <row r="14" spans="1:18" x14ac:dyDescent="0.55000000000000004">
      <c r="G14">
        <v>6500</v>
      </c>
    </row>
    <row r="15" spans="1:18" x14ac:dyDescent="0.55000000000000004">
      <c r="G15">
        <v>7000</v>
      </c>
    </row>
    <row r="16" spans="1:18" x14ac:dyDescent="0.55000000000000004">
      <c r="G16">
        <v>7500</v>
      </c>
    </row>
    <row r="17" spans="7:7" x14ac:dyDescent="0.55000000000000004">
      <c r="G17">
        <v>8000</v>
      </c>
    </row>
    <row r="18" spans="7:7" x14ac:dyDescent="0.55000000000000004">
      <c r="G18">
        <v>8500</v>
      </c>
    </row>
    <row r="19" spans="7:7" x14ac:dyDescent="0.55000000000000004">
      <c r="G19">
        <v>9000</v>
      </c>
    </row>
    <row r="20" spans="7:7" x14ac:dyDescent="0.55000000000000004">
      <c r="G20">
        <v>9500</v>
      </c>
    </row>
    <row r="21" spans="7:7" x14ac:dyDescent="0.55000000000000004">
      <c r="G21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Tool</vt:lpstr>
      <vt:lpstr>Achtergrond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Slootweg</dc:creator>
  <cp:lastModifiedBy>Ruben Slootweg</cp:lastModifiedBy>
  <dcterms:created xsi:type="dcterms:W3CDTF">2025-02-04T08:36:54Z</dcterms:created>
  <dcterms:modified xsi:type="dcterms:W3CDTF">2025-03-05T10:04:00Z</dcterms:modified>
</cp:coreProperties>
</file>